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durgeau\Desktop\"/>
    </mc:Choice>
  </mc:AlternateContent>
  <bookViews>
    <workbookView xWindow="0" yWindow="0" windowWidth="23040" windowHeight="9384"/>
  </bookViews>
  <sheets>
    <sheet name="Simulateur Tarification Avrillé" sheetId="1" r:id="rId1"/>
  </sheets>
  <definedNames>
    <definedName name="_xlnm.Print_Area" localSheetId="0">'Simulateur Tarification Avrillé'!$A$1:$F$39</definedName>
  </definedNames>
  <calcPr calcId="152511"/>
</workbook>
</file>

<file path=xl/calcChain.xml><?xml version="1.0" encoding="utf-8"?>
<calcChain xmlns="http://schemas.openxmlformats.org/spreadsheetml/2006/main">
  <c r="E21" i="1" l="1"/>
  <c r="E19" i="1"/>
  <c r="K18" i="1" l="1"/>
  <c r="E17" i="1"/>
  <c r="K22" i="1" l="1"/>
  <c r="K20" i="1"/>
  <c r="L22" i="1"/>
  <c r="L20" i="1"/>
  <c r="L18" i="1"/>
  <c r="J22" i="1"/>
  <c r="J20" i="1"/>
  <c r="J18" i="1"/>
  <c r="I22" i="1"/>
  <c r="I20" i="1"/>
  <c r="I18" i="1"/>
  <c r="E15" i="1"/>
  <c r="C30" i="1" s="1"/>
  <c r="D30" i="1" s="1"/>
  <c r="J31" i="1" l="1"/>
  <c r="J32" i="1"/>
  <c r="J33" i="1"/>
  <c r="J30" i="1"/>
  <c r="J25" i="1" l="1"/>
  <c r="J24" i="1"/>
  <c r="K25" i="1" l="1"/>
  <c r="I25" i="1"/>
  <c r="E25" i="1" s="1"/>
  <c r="K24" i="1"/>
  <c r="I24" i="1"/>
  <c r="E24" i="1" s="1"/>
  <c r="K23" i="1"/>
  <c r="I23" i="1"/>
  <c r="E23" i="1" s="1"/>
  <c r="I4" i="1" l="1"/>
  <c r="I5" i="1" s="1"/>
  <c r="K21" i="1" l="1"/>
  <c r="K19" i="1"/>
  <c r="K17" i="1"/>
  <c r="K15" i="1"/>
  <c r="I21" i="1"/>
  <c r="I19" i="1"/>
  <c r="I17" i="1"/>
  <c r="I15" i="1"/>
  <c r="C33" i="1" l="1"/>
  <c r="D33" i="1" s="1"/>
  <c r="C32" i="1"/>
  <c r="D32" i="1" s="1"/>
  <c r="C31" i="1"/>
  <c r="D31" i="1" s="1"/>
</calcChain>
</file>

<file path=xl/sharedStrings.xml><?xml version="1.0" encoding="utf-8"?>
<sst xmlns="http://schemas.openxmlformats.org/spreadsheetml/2006/main" count="55" uniqueCount="47">
  <si>
    <t xml:space="preserve">Indiquer le montant de votre quotient familial : </t>
  </si>
  <si>
    <t>Repas enfant</t>
  </si>
  <si>
    <t>QF plancher</t>
  </si>
  <si>
    <t>Prix plancher</t>
  </si>
  <si>
    <t>QF plafond</t>
  </si>
  <si>
    <t>Prix plafond</t>
  </si>
  <si>
    <t>Restauration scolaire</t>
  </si>
  <si>
    <t>Accueil Périscolaire</t>
  </si>
  <si>
    <t>1/2 heure</t>
  </si>
  <si>
    <t>Accueil du Mercredi</t>
  </si>
  <si>
    <t>Accueil Vacances Scolaires</t>
  </si>
  <si>
    <t>Prix HC</t>
  </si>
  <si>
    <t>Taux Effort</t>
  </si>
  <si>
    <t>1 heure (avec un minimum de 4H)</t>
  </si>
  <si>
    <t>Forfait Restauration scolaire</t>
  </si>
  <si>
    <t>4 jours</t>
  </si>
  <si>
    <t>3 jours</t>
  </si>
  <si>
    <t>2 jours</t>
  </si>
  <si>
    <t>Nb jours/semaine</t>
  </si>
  <si>
    <t>Forfait annuel</t>
  </si>
  <si>
    <t>Mensualisé</t>
  </si>
  <si>
    <t>Nb jours</t>
  </si>
  <si>
    <t>Gain</t>
  </si>
  <si>
    <t>NB : Ce document est un simulateur, il n'a aucune valeur contractuelle</t>
  </si>
  <si>
    <t>1 jour</t>
  </si>
  <si>
    <t>1 heure (avec un minimum de 8H)</t>
  </si>
  <si>
    <t>Ce simulateur vous permet de connaître le tarif unitaire qui vous sera appliqué
en fonction de votre lieu de résidence, de la durée d'engagement et de votre quotient familial.
Pour cela il vous suffit de renseigner les cases en vert.</t>
  </si>
  <si>
    <t>Unité</t>
  </si>
  <si>
    <t>Tarif TTC</t>
  </si>
  <si>
    <t>semaines de cours</t>
  </si>
  <si>
    <t>QF min</t>
  </si>
  <si>
    <t>QF Max</t>
  </si>
  <si>
    <t>Lieux</t>
  </si>
  <si>
    <t>Engagement</t>
  </si>
  <si>
    <t>Prix restauration</t>
  </si>
  <si>
    <t>Prix périsco</t>
  </si>
  <si>
    <t>Prix Mercredi</t>
  </si>
  <si>
    <t>Sports vacances</t>
  </si>
  <si>
    <t>journée</t>
  </si>
  <si>
    <t>Stage 5 a.m.</t>
  </si>
  <si>
    <t>Forfait 5 jours (matin multisports + a.m. stage)</t>
  </si>
  <si>
    <t>Journée multisports</t>
  </si>
  <si>
    <t>stage</t>
  </si>
  <si>
    <t>forfait 5 jours</t>
  </si>
  <si>
    <t>SIMULATEUR DE CALCUL DES TARIFS MUNICIPAUX 
AU TAUX D'EFFORT 2018 - 2019</t>
  </si>
  <si>
    <t>HC</t>
  </si>
  <si>
    <t>Avrillé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</si>
</sst>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0\ &quot;€&quot;"/>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0"/>
      <name val="Arial"/>
      <family val="2"/>
    </font>
    <font>
      <b/>
      <sz val="11"/>
      <color theme="0"/>
      <name val="Arial"/>
      <family val="2"/>
    </font>
    <font>
      <sz val="16"/>
      <color theme="1"/>
      <name val="Arial"/>
      <family val="2"/>
    </font>
    <font>
      <sz val="8"/>
      <color rgb="FF000000"/>
      <name val="Segoe UI"/>
      <family val="2"/>
    </font>
    <font>
      <sz val="11"/>
      <name val="Arial"/>
      <family val="2"/>
    </font>
    <font>
      <sz val="11"/>
      <name val="Calibri"/>
      <family val="2"/>
      <scheme val="minor"/>
    </font>
    <font>
      <b/>
      <sz val="11"/>
      <name val="Arial"/>
      <family val="2"/>
    </font>
    <font>
      <sz val="16"/>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2" fillId="0" borderId="0" xfId="0" applyFont="1"/>
    <xf numFmtId="0" fontId="2" fillId="0" borderId="0" xfId="0" applyFont="1" applyAlignment="1">
      <alignment horizontal="center"/>
    </xf>
    <xf numFmtId="165" fontId="2" fillId="2" borderId="1" xfId="0" applyNumberFormat="1" applyFont="1" applyFill="1" applyBorder="1" applyAlignment="1" applyProtection="1">
      <alignment horizontal="center"/>
      <protection locked="0"/>
    </xf>
    <xf numFmtId="0" fontId="2" fillId="0" borderId="0" xfId="0" applyFont="1" applyBorder="1"/>
    <xf numFmtId="0" fontId="2" fillId="0" borderId="0" xfId="0" applyFont="1" applyFill="1" applyBorder="1" applyAlignment="1">
      <alignment horizontal="center"/>
    </xf>
    <xf numFmtId="164" fontId="2" fillId="0" borderId="1" xfId="0" applyNumberFormat="1" applyFont="1" applyBorder="1" applyProtection="1">
      <protection hidden="1"/>
    </xf>
    <xf numFmtId="0" fontId="2" fillId="0" borderId="0" xfId="0" applyFont="1" applyBorder="1" applyAlignment="1" applyProtection="1">
      <alignment horizontal="center"/>
      <protection hidden="1"/>
    </xf>
    <xf numFmtId="0" fontId="2" fillId="0" borderId="0" xfId="0" applyFont="1" applyBorder="1" applyProtection="1">
      <protection hidden="1"/>
    </xf>
    <xf numFmtId="164" fontId="2" fillId="0" borderId="0" xfId="0" applyNumberFormat="1" applyFont="1" applyBorder="1" applyProtection="1">
      <protection hidden="1"/>
    </xf>
    <xf numFmtId="0" fontId="2" fillId="0" borderId="0" xfId="0" applyFont="1" applyAlignment="1" applyProtection="1">
      <protection hidden="1"/>
    </xf>
    <xf numFmtId="0" fontId="3" fillId="0" borderId="2" xfId="0" applyFont="1" applyBorder="1" applyAlignment="1">
      <alignment horizontal="center"/>
    </xf>
    <xf numFmtId="0" fontId="2" fillId="0" borderId="1" xfId="0" applyFont="1" applyBorder="1"/>
    <xf numFmtId="164" fontId="2" fillId="0" borderId="1" xfId="0" applyNumberFormat="1" applyFont="1" applyBorder="1"/>
    <xf numFmtId="0" fontId="4" fillId="0" borderId="0" xfId="0" applyFont="1"/>
    <xf numFmtId="0" fontId="2" fillId="3" borderId="1" xfId="0" applyFont="1" applyFill="1" applyBorder="1" applyAlignment="1" applyProtection="1">
      <alignment horizontal="center" vertical="center"/>
      <protection hidden="1"/>
    </xf>
    <xf numFmtId="0" fontId="3" fillId="0" borderId="0" xfId="0" applyFont="1" applyBorder="1" applyAlignment="1"/>
    <xf numFmtId="0" fontId="3" fillId="0" borderId="2" xfId="0" applyFont="1" applyBorder="1" applyAlignment="1"/>
    <xf numFmtId="0" fontId="3" fillId="0" borderId="0" xfId="0" applyFont="1" applyBorder="1" applyAlignment="1">
      <alignment horizontal="center"/>
    </xf>
    <xf numFmtId="165" fontId="2" fillId="0" borderId="0" xfId="0" applyNumberFormat="1" applyFont="1" applyFill="1" applyBorder="1" applyAlignment="1" applyProtection="1">
      <alignment horizontal="center"/>
    </xf>
    <xf numFmtId="0" fontId="4" fillId="0" borderId="3" xfId="0" applyFont="1" applyFill="1" applyBorder="1" applyAlignment="1">
      <alignment horizontal="center" vertical="center" wrapText="1"/>
    </xf>
    <xf numFmtId="0" fontId="4" fillId="0" borderId="3" xfId="0" applyFont="1" applyFill="1" applyBorder="1"/>
    <xf numFmtId="0" fontId="3" fillId="4" borderId="1" xfId="0" applyFont="1" applyFill="1" applyBorder="1" applyAlignment="1" applyProtection="1">
      <alignment horizontal="right"/>
      <protection hidden="1"/>
    </xf>
    <xf numFmtId="164" fontId="2" fillId="0" borderId="0" xfId="0" applyNumberFormat="1" applyFont="1"/>
    <xf numFmtId="164" fontId="5" fillId="0" borderId="3" xfId="0" applyNumberFormat="1" applyFont="1" applyFill="1" applyBorder="1" applyAlignment="1" applyProtection="1">
      <protection hidden="1"/>
    </xf>
    <xf numFmtId="164" fontId="2" fillId="0" borderId="1" xfId="0" applyNumberFormat="1" applyFont="1" applyBorder="1" applyAlignment="1" applyProtection="1">
      <alignment vertical="center"/>
      <protection hidden="1"/>
    </xf>
    <xf numFmtId="0" fontId="2" fillId="3" borderId="1" xfId="0" applyFont="1" applyFill="1" applyBorder="1" applyAlignment="1" applyProtection="1">
      <alignment vertical="center"/>
      <protection hidden="1"/>
    </xf>
    <xf numFmtId="0" fontId="4" fillId="0" borderId="0" xfId="0" applyFont="1" applyFill="1"/>
    <xf numFmtId="0" fontId="8" fillId="0" borderId="0" xfId="0" applyFont="1"/>
    <xf numFmtId="0" fontId="9" fillId="0" borderId="0" xfId="0" applyFont="1" applyAlignment="1" applyProtection="1">
      <alignment wrapText="1"/>
    </xf>
    <xf numFmtId="0" fontId="9" fillId="0" borderId="0" xfId="0" applyFont="1" applyProtection="1"/>
    <xf numFmtId="10" fontId="9" fillId="0" borderId="0" xfId="0" applyNumberFormat="1" applyFont="1" applyProtection="1"/>
    <xf numFmtId="44" fontId="9" fillId="0" borderId="0" xfId="2" applyFont="1" applyProtection="1"/>
    <xf numFmtId="0" fontId="11" fillId="0" borderId="0" xfId="0" applyFont="1" applyFill="1" applyBorder="1" applyAlignment="1">
      <alignment wrapText="1"/>
    </xf>
    <xf numFmtId="0" fontId="11" fillId="0" borderId="0" xfId="0" applyFont="1" applyFill="1" applyBorder="1" applyAlignment="1"/>
    <xf numFmtId="165" fontId="4" fillId="0" borderId="0" xfId="0" applyNumberFormat="1" applyFont="1" applyFill="1"/>
    <xf numFmtId="0" fontId="4" fillId="0" borderId="0" xfId="0" applyFont="1" applyFill="1" applyAlignment="1">
      <alignment wrapText="1"/>
    </xf>
    <xf numFmtId="0" fontId="4" fillId="0" borderId="0" xfId="0" applyFont="1" applyFill="1" applyProtection="1">
      <protection locked="0"/>
    </xf>
    <xf numFmtId="0" fontId="4" fillId="0" borderId="0" xfId="0" applyFont="1" applyFill="1" applyBorder="1"/>
    <xf numFmtId="0" fontId="4" fillId="0" borderId="0" xfId="0" applyFont="1" applyFill="1" applyBorder="1" applyProtection="1">
      <protection locked="0"/>
    </xf>
    <xf numFmtId="164" fontId="5" fillId="0" borderId="0" xfId="0" applyNumberFormat="1" applyFont="1" applyFill="1" applyBorder="1" applyAlignment="1" applyProtection="1">
      <protection hidden="1"/>
    </xf>
    <xf numFmtId="0" fontId="5" fillId="0" borderId="0" xfId="0" applyFont="1" applyFill="1" applyBorder="1" applyAlignment="1" applyProtection="1">
      <protection hidden="1"/>
    </xf>
    <xf numFmtId="10" fontId="4" fillId="0" borderId="0" xfId="1" applyNumberFormat="1" applyFont="1" applyFill="1"/>
    <xf numFmtId="3" fontId="4" fillId="0" borderId="0" xfId="0" applyNumberFormat="1" applyFont="1" applyFill="1" applyBorder="1" applyProtection="1">
      <protection hidden="1"/>
    </xf>
    <xf numFmtId="3" fontId="4" fillId="0" borderId="0" xfId="0" applyNumberFormat="1" applyFont="1" applyFill="1"/>
    <xf numFmtId="0" fontId="4" fillId="0" borderId="0" xfId="0" applyFont="1" applyFill="1" applyProtection="1"/>
    <xf numFmtId="2" fontId="4" fillId="0" borderId="0" xfId="0" applyNumberFormat="1" applyFont="1" applyFill="1"/>
    <xf numFmtId="0" fontId="2" fillId="0" borderId="0" xfId="0" applyFont="1" applyAlignment="1">
      <alignment horizontal="center" wrapText="1"/>
    </xf>
    <xf numFmtId="0" fontId="6" fillId="0" borderId="1" xfId="0" applyFont="1" applyBorder="1" applyAlignment="1">
      <alignment horizontal="center" vertical="center" wrapText="1"/>
    </xf>
    <xf numFmtId="0" fontId="3" fillId="4" borderId="1" xfId="0" applyFont="1" applyFill="1" applyBorder="1" applyAlignment="1" applyProtection="1">
      <alignment horizontal="left"/>
      <protection hidden="1"/>
    </xf>
    <xf numFmtId="0" fontId="10" fillId="3" borderId="1" xfId="0" applyFont="1" applyFill="1" applyBorder="1" applyAlignment="1" applyProtection="1">
      <alignment horizontal="left" vertical="center"/>
      <protection hidden="1"/>
    </xf>
    <xf numFmtId="0" fontId="2" fillId="0" borderId="1" xfId="0" applyFont="1" applyBorder="1" applyAlignment="1" applyProtection="1">
      <alignment horizontal="left"/>
      <protection hidden="1"/>
    </xf>
    <xf numFmtId="0" fontId="2" fillId="0" borderId="0" xfId="0" applyFont="1" applyAlignment="1">
      <alignment horizontal="center"/>
    </xf>
    <xf numFmtId="0" fontId="3" fillId="3" borderId="1" xfId="0" applyFont="1" applyFill="1" applyBorder="1" applyAlignment="1" applyProtection="1">
      <alignment horizontal="left" vertical="center"/>
      <protection hidden="1"/>
    </xf>
    <xf numFmtId="164" fontId="0" fillId="0" borderId="0" xfId="0" applyNumberFormat="1" applyBorder="1" applyAlignment="1" applyProtection="1">
      <alignment horizontal="center" vertical="center" wrapText="1"/>
    </xf>
    <xf numFmtId="0" fontId="3" fillId="4" borderId="4" xfId="0" applyFont="1" applyFill="1" applyBorder="1" applyAlignment="1" applyProtection="1">
      <alignment horizontal="left"/>
      <protection hidden="1"/>
    </xf>
    <xf numFmtId="0" fontId="3" fillId="4" borderId="6" xfId="0" applyFont="1" applyFill="1" applyBorder="1" applyAlignment="1" applyProtection="1">
      <alignment horizontal="left"/>
      <protection hidden="1"/>
    </xf>
    <xf numFmtId="0" fontId="3" fillId="4" borderId="5" xfId="0" applyFont="1" applyFill="1" applyBorder="1" applyAlignment="1" applyProtection="1">
      <alignment horizontal="left"/>
      <protection hidden="1"/>
    </xf>
  </cellXfs>
  <cellStyles count="3">
    <cellStyle name="Monétaire" xfId="2"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H$9"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10"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xdr:colOff>
          <xdr:row>8</xdr:row>
          <xdr:rowOff>106680</xdr:rowOff>
        </xdr:from>
        <xdr:to>
          <xdr:col>2</xdr:col>
          <xdr:colOff>594360</xdr:colOff>
          <xdr:row>10</xdr:row>
          <xdr:rowOff>114300</xdr:rowOff>
        </xdr:to>
        <xdr:sp macro="" textlink="">
          <xdr:nvSpPr>
            <xdr:cNvPr id="1031" name="localisation"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fr-FR" sz="800" b="0" i="0" u="none" strike="noStrike" baseline="0">
                  <a:solidFill>
                    <a:srgbClr val="000000"/>
                  </a:solidFill>
                  <a:latin typeface="Segoe UI"/>
                  <a:ea typeface="Segoe UI"/>
                  <a:cs typeface="Segoe UI"/>
                </a:rPr>
                <a:t>Vous habitez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861060</xdr:colOff>
          <xdr:row>8</xdr:row>
          <xdr:rowOff>106680</xdr:rowOff>
        </xdr:from>
        <xdr:to>
          <xdr:col>5</xdr:col>
          <xdr:colOff>632460</xdr:colOff>
          <xdr:row>10</xdr:row>
          <xdr:rowOff>114300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fr-FR" sz="800" b="0" i="0" u="none" strike="noStrike" baseline="0">
                  <a:solidFill>
                    <a:srgbClr val="000000"/>
                  </a:solidFill>
                  <a:latin typeface="Segoe UI"/>
                  <a:ea typeface="Segoe UI"/>
                  <a:cs typeface="Segoe UI"/>
                </a:rPr>
                <a:t>Engagement Restauration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9</xdr:row>
          <xdr:rowOff>60960</xdr:rowOff>
        </xdr:from>
        <xdr:to>
          <xdr:col>1</xdr:col>
          <xdr:colOff>708660</xdr:colOff>
          <xdr:row>10</xdr:row>
          <xdr:rowOff>76200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ea typeface="Segoe UI"/>
                  <a:cs typeface="Segoe UI"/>
                </a:rPr>
                <a:t>Avrillé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716280</xdr:colOff>
          <xdr:row>9</xdr:row>
          <xdr:rowOff>60960</xdr:rowOff>
        </xdr:from>
        <xdr:to>
          <xdr:col>2</xdr:col>
          <xdr:colOff>495300</xdr:colOff>
          <xdr:row>10</xdr:row>
          <xdr:rowOff>76200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ea typeface="Segoe UI"/>
                  <a:cs typeface="Segoe UI"/>
                </a:rPr>
                <a:t>Hors Commune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937260</xdr:colOff>
          <xdr:row>9</xdr:row>
          <xdr:rowOff>60960</xdr:rowOff>
        </xdr:from>
        <xdr:to>
          <xdr:col>3</xdr:col>
          <xdr:colOff>609600</xdr:colOff>
          <xdr:row>10</xdr:row>
          <xdr:rowOff>83820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ea typeface="Segoe UI"/>
                  <a:cs typeface="Segoe UI"/>
                </a:rPr>
                <a:t>Annuel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617220</xdr:colOff>
          <xdr:row>9</xdr:row>
          <xdr:rowOff>60960</xdr:rowOff>
        </xdr:from>
        <xdr:to>
          <xdr:col>4</xdr:col>
          <xdr:colOff>556260</xdr:colOff>
          <xdr:row>10</xdr:row>
          <xdr:rowOff>83820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ea typeface="Segoe UI"/>
                  <a:cs typeface="Segoe UI"/>
                </a:rPr>
                <a:t>Mensuel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563880</xdr:colOff>
          <xdr:row>9</xdr:row>
          <xdr:rowOff>60960</xdr:rowOff>
        </xdr:from>
        <xdr:to>
          <xdr:col>5</xdr:col>
          <xdr:colOff>495300</xdr:colOff>
          <xdr:row>10</xdr:row>
          <xdr:rowOff>83820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solidFill>
              <a:srgbClr val="C6E0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ea typeface="Segoe UI"/>
                  <a:cs typeface="Segoe UI"/>
                </a:rPr>
                <a:t>A l'unité</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2:Y41"/>
  <sheetViews>
    <sheetView showGridLines="0" tabSelected="1" zoomScaleNormal="100" workbookViewId="0">
      <selection activeCell="F15" sqref="F15"/>
    </sheetView>
  </sheetViews>
  <sheetFormatPr baseColWidth="10" defaultColWidth="11.44140625" defaultRowHeight="14.4" x14ac:dyDescent="0.3"/>
  <cols>
    <col min="1" max="1" width="5" style="1" customWidth="1"/>
    <col min="2" max="2" width="18.5546875" style="1" customWidth="1"/>
    <col min="3" max="3" width="15.33203125" style="1" customWidth="1"/>
    <col min="4" max="4" width="14.44140625" style="1" customWidth="1"/>
    <col min="5" max="5" width="15.88671875" style="1" customWidth="1"/>
    <col min="6" max="6" width="17.6640625" style="30" customWidth="1"/>
    <col min="7" max="7" width="8.44140625" style="27" customWidth="1"/>
    <col min="8" max="8" width="12.5546875" style="27" bestFit="1" customWidth="1"/>
    <col min="9" max="9" width="13.88671875" style="27" customWidth="1"/>
    <col min="10" max="10" width="14.109375" style="27" customWidth="1"/>
    <col min="11" max="13" width="11.44140625" style="27"/>
    <col min="14" max="14" width="2.88671875" style="27" customWidth="1"/>
    <col min="15" max="15" width="3.33203125" style="27" customWidth="1"/>
    <col min="16" max="20" width="11.44140625" style="27"/>
    <col min="21" max="24" width="11.44140625" style="1"/>
    <col min="25" max="25" width="11.44140625" style="14"/>
    <col min="26" max="16384" width="11.44140625" style="1"/>
  </cols>
  <sheetData>
    <row r="2" spans="1:21" ht="13.8" x14ac:dyDescent="0.25">
      <c r="F2" s="28"/>
    </row>
    <row r="3" spans="1:21" ht="52.5" customHeight="1" x14ac:dyDescent="0.35">
      <c r="A3" s="48" t="s">
        <v>44</v>
      </c>
      <c r="B3" s="48"/>
      <c r="C3" s="48"/>
      <c r="D3" s="48"/>
      <c r="E3" s="48"/>
      <c r="F3" s="48"/>
      <c r="G3" s="33"/>
      <c r="H3" s="34"/>
      <c r="I3" s="34"/>
    </row>
    <row r="4" spans="1:21" x14ac:dyDescent="0.3">
      <c r="C4" s="2"/>
      <c r="D4" s="2"/>
      <c r="F4" s="29"/>
      <c r="I4" s="35">
        <f>E7*0.13%</f>
        <v>1.69</v>
      </c>
    </row>
    <row r="5" spans="1:21" ht="45" customHeight="1" x14ac:dyDescent="0.25">
      <c r="A5" s="47" t="s">
        <v>26</v>
      </c>
      <c r="B5" s="47"/>
      <c r="C5" s="47"/>
      <c r="D5" s="47"/>
      <c r="E5" s="47"/>
      <c r="F5" s="47"/>
      <c r="G5" s="36"/>
      <c r="H5" s="36"/>
      <c r="I5" s="36">
        <f>I4*10</f>
        <v>16.899999999999999</v>
      </c>
    </row>
    <row r="7" spans="1:21" x14ac:dyDescent="0.3">
      <c r="B7" s="16" t="s">
        <v>0</v>
      </c>
      <c r="C7" s="17"/>
      <c r="D7" s="11"/>
      <c r="E7" s="3">
        <v>1300</v>
      </c>
    </row>
    <row r="8" spans="1:21" x14ac:dyDescent="0.3">
      <c r="B8" s="16"/>
      <c r="C8" s="16"/>
      <c r="D8" s="18"/>
      <c r="E8" s="19"/>
    </row>
    <row r="9" spans="1:21" x14ac:dyDescent="0.3">
      <c r="C9" s="4"/>
      <c r="D9" s="4"/>
      <c r="E9" s="5"/>
      <c r="G9" s="27" t="s">
        <v>32</v>
      </c>
      <c r="H9" s="37">
        <v>1</v>
      </c>
    </row>
    <row r="10" spans="1:21" x14ac:dyDescent="0.3">
      <c r="G10" s="38" t="s">
        <v>33</v>
      </c>
      <c r="H10" s="39">
        <v>1</v>
      </c>
    </row>
    <row r="11" spans="1:21" x14ac:dyDescent="0.3">
      <c r="G11" s="38"/>
      <c r="H11" s="38"/>
    </row>
    <row r="12" spans="1:21" x14ac:dyDescent="0.3">
      <c r="G12" s="38"/>
      <c r="H12" s="38"/>
      <c r="U12" s="14"/>
    </row>
    <row r="13" spans="1:21" x14ac:dyDescent="0.3">
      <c r="B13" s="49" t="s">
        <v>27</v>
      </c>
      <c r="C13" s="49"/>
      <c r="D13" s="49"/>
      <c r="E13" s="22" t="s">
        <v>28</v>
      </c>
      <c r="G13" s="40"/>
      <c r="H13" s="41"/>
      <c r="I13" s="41"/>
      <c r="K13" s="38"/>
      <c r="L13" s="38"/>
      <c r="U13" s="14"/>
    </row>
    <row r="14" spans="1:21" ht="15" customHeight="1" x14ac:dyDescent="0.3">
      <c r="B14" s="50" t="s">
        <v>6</v>
      </c>
      <c r="C14" s="50"/>
      <c r="D14" s="50"/>
      <c r="E14" s="26"/>
      <c r="F14" s="31"/>
      <c r="H14" s="27" t="s">
        <v>12</v>
      </c>
      <c r="I14" s="38" t="s">
        <v>2</v>
      </c>
      <c r="J14" s="27" t="s">
        <v>3</v>
      </c>
      <c r="K14" s="38" t="s">
        <v>4</v>
      </c>
      <c r="L14" s="38" t="s">
        <v>5</v>
      </c>
      <c r="M14" s="27" t="s">
        <v>11</v>
      </c>
      <c r="P14" s="27" t="s">
        <v>30</v>
      </c>
      <c r="Q14" s="27" t="s">
        <v>31</v>
      </c>
      <c r="R14" s="27" t="s">
        <v>34</v>
      </c>
      <c r="S14" s="27" t="s">
        <v>35</v>
      </c>
      <c r="U14" s="14"/>
    </row>
    <row r="15" spans="1:21" x14ac:dyDescent="0.3">
      <c r="B15" s="51" t="s">
        <v>1</v>
      </c>
      <c r="C15" s="51"/>
      <c r="D15" s="51"/>
      <c r="E15" s="6">
        <f>IF(OR($E$7="-",$E$7=""),"",IF(OR($H$9=2,$H$10=3),M15,IF($E$7&lt;=I15,J15,IF($E$7&lt;=K15,$E$7*H15,L15))))</f>
        <v>5.6</v>
      </c>
      <c r="F15" s="31"/>
      <c r="H15" s="42">
        <v>5.1000000000000004E-3</v>
      </c>
      <c r="I15" s="43">
        <f>J15/H15</f>
        <v>258.8235294117647</v>
      </c>
      <c r="J15" s="38">
        <v>1.32</v>
      </c>
      <c r="K15" s="44">
        <f>L15/H15</f>
        <v>1098.0392156862745</v>
      </c>
      <c r="L15" s="27">
        <v>5.6</v>
      </c>
      <c r="M15" s="27">
        <v>6.5</v>
      </c>
      <c r="P15" s="27">
        <v>0</v>
      </c>
      <c r="Q15" s="27">
        <v>336</v>
      </c>
      <c r="R15" s="27">
        <v>0.87</v>
      </c>
      <c r="S15" s="27">
        <v>0.27</v>
      </c>
      <c r="U15" s="14"/>
    </row>
    <row r="16" spans="1:21" x14ac:dyDescent="0.3">
      <c r="B16" s="53" t="s">
        <v>7</v>
      </c>
      <c r="C16" s="53"/>
      <c r="D16" s="53"/>
      <c r="E16" s="26"/>
      <c r="F16" s="31"/>
      <c r="H16" s="42"/>
      <c r="I16" s="43"/>
      <c r="J16" s="38"/>
      <c r="K16" s="44"/>
      <c r="P16" s="27">
        <v>337</v>
      </c>
      <c r="Q16" s="27">
        <v>443</v>
      </c>
      <c r="R16" s="27">
        <v>2.02</v>
      </c>
      <c r="S16" s="27">
        <v>0.46</v>
      </c>
      <c r="U16" s="14"/>
    </row>
    <row r="17" spans="2:21" x14ac:dyDescent="0.3">
      <c r="B17" s="51" t="s">
        <v>8</v>
      </c>
      <c r="C17" s="51"/>
      <c r="D17" s="51"/>
      <c r="E17" s="6">
        <f>IF(OR($E$7="-",$E$7=""),"",IF($H$9=2,(IF($E$7*1.3&lt;=I18,J18,IF($E$7*1.3&lt;=K18,$E$7*H18*1.3,L18))),IF($E$7&lt;=I17,J17,IF($E$7&lt;=K17,$E$7*H17,L17))))</f>
        <v>1.2</v>
      </c>
      <c r="F17" s="32"/>
      <c r="G17" s="27" t="s">
        <v>46</v>
      </c>
      <c r="H17" s="42">
        <v>1E-3</v>
      </c>
      <c r="I17" s="43">
        <f>J17/H17</f>
        <v>300</v>
      </c>
      <c r="J17" s="38">
        <v>0.3</v>
      </c>
      <c r="K17" s="44">
        <f t="shared" ref="K17:K25" si="0">L17/H17</f>
        <v>1200</v>
      </c>
      <c r="L17" s="27">
        <v>1.2</v>
      </c>
      <c r="M17" s="27">
        <v>1.62</v>
      </c>
      <c r="P17" s="27">
        <v>444</v>
      </c>
      <c r="Q17" s="27">
        <v>580</v>
      </c>
      <c r="R17" s="27">
        <v>3.04</v>
      </c>
      <c r="S17" s="27">
        <v>0.56999999999999995</v>
      </c>
      <c r="U17" s="14"/>
    </row>
    <row r="18" spans="2:21" x14ac:dyDescent="0.3">
      <c r="B18" s="53" t="s">
        <v>9</v>
      </c>
      <c r="C18" s="53"/>
      <c r="D18" s="53"/>
      <c r="E18" s="26"/>
      <c r="F18" s="31"/>
      <c r="G18" s="27" t="s">
        <v>45</v>
      </c>
      <c r="H18" s="42">
        <v>1E-3</v>
      </c>
      <c r="I18" s="43">
        <f>I17*1.3</f>
        <v>390</v>
      </c>
      <c r="J18" s="38">
        <f>I18*H18</f>
        <v>0.39</v>
      </c>
      <c r="K18" s="44">
        <f t="shared" si="0"/>
        <v>1560</v>
      </c>
      <c r="L18" s="27">
        <f>L17*1.3</f>
        <v>1.56</v>
      </c>
      <c r="P18" s="27">
        <v>581</v>
      </c>
      <c r="Q18" s="27">
        <v>671</v>
      </c>
      <c r="R18" s="27">
        <v>4.01</v>
      </c>
      <c r="S18" s="27">
        <v>0.78</v>
      </c>
      <c r="U18" s="14"/>
    </row>
    <row r="19" spans="2:21" x14ac:dyDescent="0.3">
      <c r="B19" s="51" t="s">
        <v>13</v>
      </c>
      <c r="C19" s="51"/>
      <c r="D19" s="51"/>
      <c r="E19" s="6">
        <f>IF(OR($E$7="-",$E$7=""),"",IF($H$9=2,IF($E$7*1.3&lt;=I20,J20,IF($E$7*1.3&lt;=K20,$E$7*H20*1.3,L20)),IF($E$7&lt;=I19,J19,IF($E$7&lt;=K19,$E$7*H19,L19))))</f>
        <v>1.4</v>
      </c>
      <c r="F19" s="31"/>
      <c r="G19" s="27" t="s">
        <v>46</v>
      </c>
      <c r="H19" s="42">
        <v>1.5E-3</v>
      </c>
      <c r="I19" s="43">
        <f>J19/H19</f>
        <v>366.66666666666669</v>
      </c>
      <c r="J19" s="38">
        <v>0.55000000000000004</v>
      </c>
      <c r="K19" s="44">
        <f t="shared" si="0"/>
        <v>933.33333333333326</v>
      </c>
      <c r="L19" s="27">
        <v>1.4</v>
      </c>
      <c r="M19" s="27">
        <v>1.9</v>
      </c>
      <c r="P19" s="27">
        <v>672</v>
      </c>
      <c r="Q19" s="27">
        <v>1035</v>
      </c>
      <c r="R19" s="27">
        <v>4.51</v>
      </c>
      <c r="S19" s="27">
        <v>0.91</v>
      </c>
      <c r="U19" s="14"/>
    </row>
    <row r="20" spans="2:21" x14ac:dyDescent="0.3">
      <c r="B20" s="53" t="s">
        <v>10</v>
      </c>
      <c r="C20" s="53"/>
      <c r="D20" s="53"/>
      <c r="E20" s="26"/>
      <c r="F20" s="31"/>
      <c r="G20" s="27" t="s">
        <v>45</v>
      </c>
      <c r="H20" s="42">
        <v>1.5E-3</v>
      </c>
      <c r="I20" s="43">
        <f>I19*1.3</f>
        <v>476.66666666666669</v>
      </c>
      <c r="J20" s="38">
        <f>I20*H20</f>
        <v>0.71500000000000008</v>
      </c>
      <c r="K20" s="44">
        <f t="shared" si="0"/>
        <v>1213.3333333333333</v>
      </c>
      <c r="L20" s="27">
        <f>L19*1.3</f>
        <v>1.8199999999999998</v>
      </c>
      <c r="P20" s="27">
        <v>1036</v>
      </c>
      <c r="Q20" s="27">
        <v>999999</v>
      </c>
      <c r="R20" s="27">
        <v>4.6500000000000004</v>
      </c>
      <c r="S20" s="27">
        <v>0.99</v>
      </c>
      <c r="U20" s="14"/>
    </row>
    <row r="21" spans="2:21" x14ac:dyDescent="0.3">
      <c r="B21" s="51" t="s">
        <v>25</v>
      </c>
      <c r="C21" s="51"/>
      <c r="D21" s="51"/>
      <c r="E21" s="6">
        <f>IF(OR($E$7="-",$E$7=""),"",IF($H$9=2,IF($E$7*1.3&lt;=I22,J22,IF($E$7*1.3&lt;=K22,$E$7*H22*1.3,L22)),IF($E$7&lt;=I21,J21,IF($E$7&lt;=K21,$E$7*H21,L21))))</f>
        <v>1.4</v>
      </c>
      <c r="F21" s="31"/>
      <c r="G21" s="27" t="s">
        <v>46</v>
      </c>
      <c r="H21" s="42">
        <v>1.5E-3</v>
      </c>
      <c r="I21" s="43">
        <f>J21/H21</f>
        <v>366.66666666666669</v>
      </c>
      <c r="J21" s="38">
        <v>0.55000000000000004</v>
      </c>
      <c r="K21" s="44">
        <f t="shared" si="0"/>
        <v>933.33333333333326</v>
      </c>
      <c r="L21" s="27">
        <v>1.4</v>
      </c>
      <c r="M21" s="27">
        <v>1.9</v>
      </c>
      <c r="Q21" s="27" t="s">
        <v>11</v>
      </c>
      <c r="R21" s="27">
        <v>5.17</v>
      </c>
      <c r="S21" s="27">
        <v>1.34</v>
      </c>
      <c r="U21" s="14"/>
    </row>
    <row r="22" spans="2:21" x14ac:dyDescent="0.3">
      <c r="B22" s="53" t="s">
        <v>37</v>
      </c>
      <c r="C22" s="53"/>
      <c r="D22" s="53"/>
      <c r="E22" s="26"/>
      <c r="F22" s="31"/>
      <c r="G22" s="27" t="s">
        <v>45</v>
      </c>
      <c r="H22" s="42">
        <v>1.5E-3</v>
      </c>
      <c r="I22" s="43">
        <f>I21*1.3</f>
        <v>476.66666666666669</v>
      </c>
      <c r="J22" s="38">
        <f>I22*H22</f>
        <v>0.71500000000000008</v>
      </c>
      <c r="K22" s="44">
        <f t="shared" si="0"/>
        <v>1213.3333333333333</v>
      </c>
      <c r="L22" s="27">
        <f>L21*1.3</f>
        <v>1.8199999999999998</v>
      </c>
      <c r="U22" s="14"/>
    </row>
    <row r="23" spans="2:21" x14ac:dyDescent="0.3">
      <c r="B23" s="51" t="s">
        <v>41</v>
      </c>
      <c r="C23" s="51"/>
      <c r="D23" s="51"/>
      <c r="E23" s="6">
        <f>IF(OR($E$7="-",$E$7=""),"",IF($H$9=2,M23,IF($E$7&lt;=I23,J23,IF($E$7&lt;=K23,$E$7*H23,L23))))</f>
        <v>11</v>
      </c>
      <c r="F23" s="31"/>
      <c r="G23" s="45"/>
      <c r="H23" s="42">
        <v>1.17E-2</v>
      </c>
      <c r="I23" s="43">
        <f>J23/H23</f>
        <v>384.61538461538458</v>
      </c>
      <c r="J23" s="38">
        <v>4.5</v>
      </c>
      <c r="K23" s="44">
        <f t="shared" si="0"/>
        <v>940.17094017094018</v>
      </c>
      <c r="L23" s="27">
        <v>11</v>
      </c>
      <c r="M23" s="27">
        <v>15</v>
      </c>
      <c r="U23" s="14"/>
    </row>
    <row r="24" spans="2:21" x14ac:dyDescent="0.3">
      <c r="B24" s="51" t="s">
        <v>39</v>
      </c>
      <c r="C24" s="51"/>
      <c r="D24" s="51"/>
      <c r="E24" s="6">
        <f>IF(OR($E$7="-",$E$7=""),"",IF($H$9=2,M24,IF($E$7&lt;=I24,J24,IF($E$7&lt;=K24,$E$7*H24,L24))))</f>
        <v>44</v>
      </c>
      <c r="F24" s="31"/>
      <c r="G24" s="45"/>
      <c r="H24" s="42">
        <v>4.7E-2</v>
      </c>
      <c r="I24" s="43">
        <f>J24/H24</f>
        <v>382.97872340425533</v>
      </c>
      <c r="J24" s="38">
        <f>J23*4</f>
        <v>18</v>
      </c>
      <c r="K24" s="44">
        <f t="shared" si="0"/>
        <v>936.17021276595744</v>
      </c>
      <c r="L24" s="27">
        <v>44</v>
      </c>
      <c r="M24" s="27">
        <v>60</v>
      </c>
      <c r="U24" s="14"/>
    </row>
    <row r="25" spans="2:21" x14ac:dyDescent="0.3">
      <c r="B25" s="51" t="s">
        <v>40</v>
      </c>
      <c r="C25" s="51"/>
      <c r="D25" s="51"/>
      <c r="E25" s="25">
        <f>IF(OR($E$7="-",$E$7=""),"",IF($H$9=2,M25,IF($E$7&lt;=I25,J25,IF($E$7&lt;=K25,$E$7*H25,L25))))</f>
        <v>66</v>
      </c>
      <c r="F25" s="31"/>
      <c r="G25" s="45"/>
      <c r="H25" s="42">
        <v>7.0000000000000007E-2</v>
      </c>
      <c r="I25" s="43">
        <f>J25/H25</f>
        <v>385.71428571428567</v>
      </c>
      <c r="J25" s="38">
        <f>J23*6</f>
        <v>27</v>
      </c>
      <c r="K25" s="44">
        <f t="shared" si="0"/>
        <v>942.85714285714278</v>
      </c>
      <c r="L25" s="27">
        <v>66</v>
      </c>
      <c r="M25" s="27">
        <v>90</v>
      </c>
      <c r="U25" s="14"/>
    </row>
    <row r="26" spans="2:21" x14ac:dyDescent="0.3">
      <c r="B26" s="7"/>
      <c r="C26" s="8"/>
      <c r="D26" s="8"/>
      <c r="E26" s="9"/>
      <c r="F26" s="31"/>
      <c r="G26" s="38"/>
      <c r="H26" s="38"/>
      <c r="U26" s="14"/>
    </row>
    <row r="27" spans="2:21" x14ac:dyDescent="0.3">
      <c r="B27" s="10"/>
      <c r="C27" s="10"/>
      <c r="D27" s="10"/>
      <c r="E27" s="10"/>
      <c r="Q27" s="27" t="s">
        <v>30</v>
      </c>
      <c r="R27" s="27" t="s">
        <v>36</v>
      </c>
      <c r="U27" s="14"/>
    </row>
    <row r="28" spans="2:21" x14ac:dyDescent="0.3">
      <c r="B28" s="55" t="s">
        <v>14</v>
      </c>
      <c r="C28" s="56"/>
      <c r="D28" s="57"/>
      <c r="E28" s="24"/>
      <c r="Q28" s="27">
        <v>0</v>
      </c>
      <c r="R28" s="27">
        <v>0.51</v>
      </c>
      <c r="U28" s="14"/>
    </row>
    <row r="29" spans="2:21" ht="30" customHeight="1" x14ac:dyDescent="0.3">
      <c r="B29" s="15" t="s">
        <v>18</v>
      </c>
      <c r="C29" s="15" t="s">
        <v>19</v>
      </c>
      <c r="D29" s="15" t="s">
        <v>20</v>
      </c>
      <c r="E29" s="20"/>
      <c r="H29" s="27" t="s">
        <v>21</v>
      </c>
      <c r="I29" s="27" t="s">
        <v>22</v>
      </c>
      <c r="Q29" s="27">
        <v>376</v>
      </c>
      <c r="R29" s="27">
        <v>0.61</v>
      </c>
      <c r="U29" s="14"/>
    </row>
    <row r="30" spans="2:21" x14ac:dyDescent="0.3">
      <c r="B30" s="12" t="s">
        <v>15</v>
      </c>
      <c r="C30" s="13">
        <f>IF(OR($E$7="-",$E$7="",$H$10&gt;1),"",IF($H$10=1,$E$15*(H30-I30),$E$15*H30))</f>
        <v>728</v>
      </c>
      <c r="D30" s="13">
        <f>IF(OR($E$7="-",$E$7="",$H$10&gt;1),"",C30/10)</f>
        <v>72.8</v>
      </c>
      <c r="E30" s="21"/>
      <c r="H30" s="27">
        <v>140</v>
      </c>
      <c r="I30" s="27">
        <v>10</v>
      </c>
      <c r="J30" s="27">
        <f>H30-I30</f>
        <v>130</v>
      </c>
      <c r="Q30" s="27">
        <v>457</v>
      </c>
      <c r="R30" s="27">
        <v>0.74</v>
      </c>
      <c r="U30" s="14"/>
    </row>
    <row r="31" spans="2:21" x14ac:dyDescent="0.3">
      <c r="B31" s="12" t="s">
        <v>16</v>
      </c>
      <c r="C31" s="13">
        <f>IF(OR($E$7="-",$E$7="",$H$10&gt;1),"",IF($H$10=1,$E$15*(H31-I31),$E$15*H31))</f>
        <v>548.79999999999995</v>
      </c>
      <c r="D31" s="13">
        <f>IF(OR($E$7="-",$E$7="",$H$10&gt;1),"",C31/10)</f>
        <v>54.879999999999995</v>
      </c>
      <c r="E31" s="21"/>
      <c r="H31" s="27">
        <v>105</v>
      </c>
      <c r="I31" s="27">
        <v>7</v>
      </c>
      <c r="J31" s="27">
        <f t="shared" ref="J31:J33" si="1">H31-I31</f>
        <v>98</v>
      </c>
      <c r="Q31" s="27">
        <v>525</v>
      </c>
      <c r="R31" s="27">
        <v>0.85</v>
      </c>
      <c r="U31" s="14"/>
    </row>
    <row r="32" spans="2:21" x14ac:dyDescent="0.3">
      <c r="B32" s="12" t="s">
        <v>17</v>
      </c>
      <c r="C32" s="13">
        <f>IF(OR($E$7="-",$E$7="",$H$10&gt;1),"",IF($H$10=1,$E$15*(H32-I32),$E$15*H32))</f>
        <v>364</v>
      </c>
      <c r="D32" s="13">
        <f>IF(OR($E$7="-",$E$7="",$H$10&gt;1),"",C32/10)</f>
        <v>36.4</v>
      </c>
      <c r="E32" s="21"/>
      <c r="H32" s="27">
        <v>70</v>
      </c>
      <c r="I32" s="27">
        <v>5</v>
      </c>
      <c r="J32" s="27">
        <f t="shared" si="1"/>
        <v>65</v>
      </c>
      <c r="L32" s="46"/>
      <c r="Q32" s="27">
        <v>606</v>
      </c>
      <c r="R32" s="27">
        <v>0.92</v>
      </c>
      <c r="U32" s="14"/>
    </row>
    <row r="33" spans="2:21" x14ac:dyDescent="0.3">
      <c r="B33" s="12" t="s">
        <v>24</v>
      </c>
      <c r="C33" s="13">
        <f>IF(OR($E$7="-",$E$7="",$H$10&gt;1),"",IF($H$10=1,$E$15*(H33-I33),$E$15*H33))</f>
        <v>184.79999999999998</v>
      </c>
      <c r="D33" s="13">
        <f>IF(OR($E$7="-",$E$7="",$H$10&gt;1),"",C33/10)</f>
        <v>18.479999999999997</v>
      </c>
      <c r="E33" s="21"/>
      <c r="H33" s="27">
        <v>35</v>
      </c>
      <c r="I33" s="27">
        <v>2</v>
      </c>
      <c r="J33" s="27">
        <f t="shared" si="1"/>
        <v>33</v>
      </c>
      <c r="Q33" s="27">
        <v>704</v>
      </c>
      <c r="R33" s="27">
        <v>1.03</v>
      </c>
      <c r="U33" s="14"/>
    </row>
    <row r="34" spans="2:21" x14ac:dyDescent="0.3">
      <c r="E34" s="14"/>
      <c r="Q34" s="27">
        <v>824</v>
      </c>
      <c r="R34" s="27">
        <v>1.07</v>
      </c>
      <c r="U34" s="14"/>
    </row>
    <row r="35" spans="2:21" ht="15" customHeight="1" x14ac:dyDescent="0.3">
      <c r="B35" s="54"/>
      <c r="C35" s="54"/>
      <c r="D35" s="54"/>
      <c r="E35" s="54"/>
      <c r="H35" s="27">
        <v>35</v>
      </c>
      <c r="I35" s="27" t="s">
        <v>29</v>
      </c>
      <c r="Q35" s="27">
        <v>1036</v>
      </c>
      <c r="R35" s="27">
        <v>1.1299999999999999</v>
      </c>
    </row>
    <row r="37" spans="2:21" ht="15" customHeight="1" x14ac:dyDescent="0.25">
      <c r="B37" s="52" t="s">
        <v>23</v>
      </c>
      <c r="C37" s="52"/>
      <c r="D37" s="52"/>
      <c r="E37" s="52"/>
      <c r="F37" s="52"/>
      <c r="Q37" s="27" t="s">
        <v>30</v>
      </c>
      <c r="R37" s="27" t="s">
        <v>38</v>
      </c>
      <c r="S37" s="27" t="s">
        <v>42</v>
      </c>
      <c r="T37" s="27" t="s">
        <v>43</v>
      </c>
    </row>
    <row r="38" spans="2:21" x14ac:dyDescent="0.3">
      <c r="B38" s="23"/>
      <c r="Q38" s="27">
        <v>0</v>
      </c>
      <c r="R38" s="27">
        <v>7</v>
      </c>
      <c r="S38" s="27">
        <v>27.5</v>
      </c>
      <c r="T38" s="27">
        <v>42.5</v>
      </c>
    </row>
    <row r="39" spans="2:21" x14ac:dyDescent="0.3">
      <c r="Q39" s="27">
        <v>457</v>
      </c>
      <c r="R39" s="27">
        <v>8</v>
      </c>
      <c r="S39" s="27">
        <v>32.5</v>
      </c>
      <c r="T39" s="27">
        <v>49.5</v>
      </c>
    </row>
    <row r="40" spans="2:21" x14ac:dyDescent="0.3">
      <c r="Q40" s="27">
        <v>704</v>
      </c>
      <c r="R40" s="27">
        <v>9</v>
      </c>
      <c r="S40" s="27">
        <v>35</v>
      </c>
      <c r="T40" s="27">
        <v>55</v>
      </c>
    </row>
    <row r="41" spans="2:21" x14ac:dyDescent="0.3">
      <c r="Q41" s="27" t="s">
        <v>11</v>
      </c>
      <c r="R41" s="27">
        <v>12</v>
      </c>
      <c r="S41" s="27">
        <v>45</v>
      </c>
      <c r="T41" s="27">
        <v>70</v>
      </c>
    </row>
  </sheetData>
  <sheetProtection selectLockedCells="1"/>
  <protectedRanges>
    <protectedRange sqref="D29 D26:E28 B13:C29 E13:E25 I15:I25" name="Plage1"/>
  </protectedRanges>
  <mergeCells count="18">
    <mergeCell ref="B37:F37"/>
    <mergeCell ref="B16:D16"/>
    <mergeCell ref="B18:D18"/>
    <mergeCell ref="B20:D20"/>
    <mergeCell ref="B22:D22"/>
    <mergeCell ref="B35:E35"/>
    <mergeCell ref="B28:D28"/>
    <mergeCell ref="B17:D17"/>
    <mergeCell ref="B19:D19"/>
    <mergeCell ref="B21:D21"/>
    <mergeCell ref="B23:D23"/>
    <mergeCell ref="B24:D24"/>
    <mergeCell ref="B25:D25"/>
    <mergeCell ref="A5:F5"/>
    <mergeCell ref="A3:F3"/>
    <mergeCell ref="B13:D13"/>
    <mergeCell ref="B14:D14"/>
    <mergeCell ref="B15:D15"/>
  </mergeCells>
  <pageMargins left="0.7" right="0.7" top="0.75" bottom="0.75" header="0.3" footer="0.3"/>
  <pageSetup paperSize="9" scale="75" orientation="landscape" r:id="rId1"/>
  <ignoredErrors>
    <ignoredError sqref="I18:I21 I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localisation">
              <controlPr defaultSize="0" autoFill="0" autoPict="0">
                <anchor moveWithCells="1">
                  <from>
                    <xdr:col>0</xdr:col>
                    <xdr:colOff>289560</xdr:colOff>
                    <xdr:row>8</xdr:row>
                    <xdr:rowOff>106680</xdr:rowOff>
                  </from>
                  <to>
                    <xdr:col>2</xdr:col>
                    <xdr:colOff>594360</xdr:colOff>
                    <xdr:row>10</xdr:row>
                    <xdr:rowOff>114300</xdr:rowOff>
                  </to>
                </anchor>
              </controlPr>
            </control>
          </mc:Choice>
        </mc:AlternateContent>
        <mc:AlternateContent xmlns:mc="http://schemas.openxmlformats.org/markup-compatibility/2006">
          <mc:Choice Requires="x14">
            <control shapeId="1032" r:id="rId5" name="Group Box 8">
              <controlPr defaultSize="0" autoFill="0" autoPict="0">
                <anchor moveWithCells="1">
                  <from>
                    <xdr:col>2</xdr:col>
                    <xdr:colOff>861060</xdr:colOff>
                    <xdr:row>8</xdr:row>
                    <xdr:rowOff>106680</xdr:rowOff>
                  </from>
                  <to>
                    <xdr:col>5</xdr:col>
                    <xdr:colOff>632460</xdr:colOff>
                    <xdr:row>10</xdr:row>
                    <xdr:rowOff>114300</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0</xdr:col>
                    <xdr:colOff>373380</xdr:colOff>
                    <xdr:row>9</xdr:row>
                    <xdr:rowOff>60960</xdr:rowOff>
                  </from>
                  <to>
                    <xdr:col>1</xdr:col>
                    <xdr:colOff>708660</xdr:colOff>
                    <xdr:row>10</xdr:row>
                    <xdr:rowOff>76200</xdr:rowOff>
                  </to>
                </anchor>
              </controlPr>
            </control>
          </mc:Choice>
        </mc:AlternateContent>
        <mc:AlternateContent xmlns:mc="http://schemas.openxmlformats.org/markup-compatibility/2006">
          <mc:Choice Requires="x14">
            <control shapeId="1037" r:id="rId7" name="Option Button 13">
              <controlPr defaultSize="0" autoFill="0" autoLine="0" autoPict="0">
                <anchor moveWithCells="1">
                  <from>
                    <xdr:col>1</xdr:col>
                    <xdr:colOff>716280</xdr:colOff>
                    <xdr:row>9</xdr:row>
                    <xdr:rowOff>60960</xdr:rowOff>
                  </from>
                  <to>
                    <xdr:col>2</xdr:col>
                    <xdr:colOff>495300</xdr:colOff>
                    <xdr:row>10</xdr:row>
                    <xdr:rowOff>76200</xdr:rowOff>
                  </to>
                </anchor>
              </controlPr>
            </control>
          </mc:Choice>
        </mc:AlternateContent>
        <mc:AlternateContent xmlns:mc="http://schemas.openxmlformats.org/markup-compatibility/2006">
          <mc:Choice Requires="x14">
            <control shapeId="1038" r:id="rId8" name="Option Button 14">
              <controlPr defaultSize="0" autoFill="0" autoLine="0" autoPict="0">
                <anchor moveWithCells="1">
                  <from>
                    <xdr:col>2</xdr:col>
                    <xdr:colOff>937260</xdr:colOff>
                    <xdr:row>9</xdr:row>
                    <xdr:rowOff>60960</xdr:rowOff>
                  </from>
                  <to>
                    <xdr:col>3</xdr:col>
                    <xdr:colOff>609600</xdr:colOff>
                    <xdr:row>10</xdr:row>
                    <xdr:rowOff>83820</xdr:rowOff>
                  </to>
                </anchor>
              </controlPr>
            </control>
          </mc:Choice>
        </mc:AlternateContent>
        <mc:AlternateContent xmlns:mc="http://schemas.openxmlformats.org/markup-compatibility/2006">
          <mc:Choice Requires="x14">
            <control shapeId="1039" r:id="rId9" name="Option Button 15">
              <controlPr defaultSize="0" autoFill="0" autoLine="0" autoPict="0">
                <anchor moveWithCells="1">
                  <from>
                    <xdr:col>3</xdr:col>
                    <xdr:colOff>617220</xdr:colOff>
                    <xdr:row>9</xdr:row>
                    <xdr:rowOff>60960</xdr:rowOff>
                  </from>
                  <to>
                    <xdr:col>4</xdr:col>
                    <xdr:colOff>556260</xdr:colOff>
                    <xdr:row>10</xdr:row>
                    <xdr:rowOff>83820</xdr:rowOff>
                  </to>
                </anchor>
              </controlPr>
            </control>
          </mc:Choice>
        </mc:AlternateContent>
        <mc:AlternateContent xmlns:mc="http://schemas.openxmlformats.org/markup-compatibility/2006">
          <mc:Choice Requires="x14">
            <control shapeId="1040" r:id="rId10" name="Option Button 16">
              <controlPr defaultSize="0" autoFill="0" autoLine="0" autoPict="0">
                <anchor moveWithCells="1">
                  <from>
                    <xdr:col>4</xdr:col>
                    <xdr:colOff>563880</xdr:colOff>
                    <xdr:row>9</xdr:row>
                    <xdr:rowOff>60960</xdr:rowOff>
                  </from>
                  <to>
                    <xdr:col>5</xdr:col>
                    <xdr:colOff>495300</xdr:colOff>
                    <xdr:row>10</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Simulateur Tarification Avrillé</vt:lpstr>
      <vt:lpstr>'Simulateur Tarification Avrillé'!Zone_d_impression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portable</dc:creator>
  <cp:lastModifiedBy>Lydia DURGEAU</cp:lastModifiedBy>
  <cp:lastPrinted>2018-07-30T14:44:31Z</cp:lastPrinted>
  <dcterms:created xsi:type="dcterms:W3CDTF">2014-07-15T20:40:44Z</dcterms:created>
  <dcterms:modified xsi:type="dcterms:W3CDTF">2018-08-01T09:54:18Z</dcterms:modified>
</cp:coreProperties>
</file>